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Gruppenarbeit\Projekt Markenauftritt\Internetauftritt\02_Nutzen\01_Netzzugang\02_Netzzugang Gas\"/>
    </mc:Choice>
  </mc:AlternateContent>
  <xr:revisionPtr revIDLastSave="0" documentId="13_ncr:1_{D5BDD42E-CF6E-41F8-B7F5-891F8B039460}" xr6:coauthVersionLast="45" xr6:coauthVersionMax="45" xr10:uidLastSave="{00000000-0000-0000-0000-000000000000}"/>
  <bookViews>
    <workbookView xWindow="28680" yWindow="-120" windowWidth="29040" windowHeight="176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7" l="1"/>
  <c r="S16" i="7"/>
  <c r="X16" i="7" s="1"/>
  <c r="T16" i="7"/>
  <c r="U16" i="7"/>
  <c r="V16" i="7"/>
  <c r="W16" i="7"/>
  <c r="R12" i="7"/>
  <c r="X12" i="7" s="1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X14" i="7" s="1"/>
  <c r="T14" i="7"/>
  <c r="U14" i="7"/>
  <c r="V14" i="7"/>
  <c r="W14" i="7"/>
  <c r="R15" i="7"/>
  <c r="S15" i="7"/>
  <c r="T15" i="7"/>
  <c r="U15" i="7"/>
  <c r="V15" i="7"/>
  <c r="W15" i="7"/>
  <c r="X15" i="7" l="1"/>
  <c r="X13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G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L21" i="18"/>
  <c r="J21" i="18"/>
  <c r="G21" i="18"/>
  <c r="I21" i="18"/>
  <c r="D56" i="18"/>
  <c r="J55" i="18" s="1"/>
  <c r="E31" i="18"/>
  <c r="D66" i="18"/>
  <c r="K65" i="18" s="1"/>
  <c r="K55" i="18"/>
  <c r="G55" i="18"/>
  <c r="L55" i="18"/>
  <c r="H55" i="18"/>
  <c r="M55" i="18"/>
  <c r="E21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F55" i="18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6" i="7" l="1"/>
  <c r="L16" i="7"/>
  <c r="P16" i="7"/>
  <c r="H12" i="7"/>
  <c r="L12" i="7"/>
  <c r="P12" i="7"/>
  <c r="H13" i="7"/>
  <c r="L13" i="7"/>
  <c r="P13" i="7"/>
  <c r="I14" i="7"/>
  <c r="M14" i="7"/>
  <c r="I15" i="7"/>
  <c r="M15" i="7"/>
  <c r="I16" i="7"/>
  <c r="J16" i="7"/>
  <c r="N16" i="7"/>
  <c r="J12" i="7"/>
  <c r="N12" i="7"/>
  <c r="J13" i="7"/>
  <c r="N13" i="7"/>
  <c r="K14" i="7"/>
  <c r="O14" i="7"/>
  <c r="K15" i="7"/>
  <c r="O15" i="7"/>
  <c r="K12" i="7"/>
  <c r="O12" i="7"/>
  <c r="K13" i="7"/>
  <c r="O13" i="7"/>
  <c r="H14" i="7"/>
  <c r="L14" i="7"/>
  <c r="P14" i="7"/>
  <c r="H15" i="7"/>
  <c r="L15" i="7"/>
  <c r="P15" i="7"/>
  <c r="F16" i="7"/>
  <c r="M16" i="7"/>
  <c r="I12" i="7"/>
  <c r="M12" i="7"/>
  <c r="I13" i="7"/>
  <c r="M13" i="7"/>
  <c r="J14" i="7"/>
  <c r="N14" i="7"/>
  <c r="J15" i="7"/>
  <c r="N15" i="7"/>
  <c r="K16" i="7"/>
  <c r="O16" i="7"/>
  <c r="F15" i="7"/>
  <c r="F14" i="7"/>
  <c r="F13" i="7"/>
  <c r="F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5" i="7" l="1"/>
  <c r="Q12" i="7"/>
  <c r="Q13" i="7"/>
  <c r="Q14" i="7"/>
  <c r="Q16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<sst xmlns="http://schemas.openxmlformats.org/spreadsheetml/2006/main" count="1356" uniqueCount="669">
  <si>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</si>
  <si>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</si>
  <si>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</si>
  <si>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</si>
  <si>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</si>
  <si>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</si>
  <si>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</si>
  <si>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</si>
  <si>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</si>
  <si>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</si>
  <si>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</si>
  <si>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</si>
  <si>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</si>
  <si>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</si>
  <si>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</si>
  <si>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</si>
  <si>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</si>
  <si>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</si>
  <si>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</si>
  <si>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</si>
  <si>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</si>
  <si>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</si>
  <si>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</si>
  <si>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</si>
  <si>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</si>
  <si>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</si>
  <si>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</si>
  <si>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</si>
  <si>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</si>
  <si>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</si>
  <si>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</si>
  <si>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</si>
  <si>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</si>
  <si>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</si>
  <si>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</si>
  <si>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</si>
  <si>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</si>
  <si>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</si>
  <si>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</si>
  <si>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</si>
  <si>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</si>
  <si>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</si>
  <si>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</si>
  <si>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</si>
  <si>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</si>
  <si>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</si>
  <si>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</si>
  <si>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</si>
  <si>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</si>
  <si>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</si>
  <si>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</si>
  <si>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</si>
  <si>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</si>
  <si>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</si>
  <si>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</si>
  <si>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</si>
  <si>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</si>
  <si>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</si>
  <si>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</si>
  <si>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</si>
  <si>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</si>
  <si>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</si>
  <si>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</si>
  <si>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</si>
  <si>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</si>
  <si>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</si>
  <si>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</si>
  <si>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</si>
  <si>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</si>
  <si>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</si>
  <si>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</si>
  <si>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</si>
  <si>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</si>
  <si>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</si>
  <si>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</si>
  <si>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</si>
  <si>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</si>
  <si>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</si>
  <si>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</si>
  <si>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</si>
  <si>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</si>
  <si>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</si>
  <si>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</si>
  <si>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</si>
  <si>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</si>
  <si>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</si>
  <si>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</si>
  <si>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</si>
  <si>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</si>
  <si>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</si>
  <si>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</si>
  <si>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</si>
  <si>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</si>
  <si>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</si>
  <si>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</si>
  <si>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</si>
  <si>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</si>
  <si>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</si>
  <si>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</si>
  <si>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</si>
  <si>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</si>
  <si>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</si>
  <si>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</si>
  <si>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</si>
  <si>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</si>
  <si>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</si>
  <si>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</si>
  <si>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</si>
  <si>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</si>
  <si>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</si>
  <si>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</si>
  <si>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</si>
  <si>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</si>
  <si>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</si>
  <si>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</si>
  <si>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</si>
  <si>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</si>
  <si>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</si>
  <si>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</si>
  <si>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</si>
  <si>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</si>
  <si>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</si>
  <si>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</si>
  <si>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</si>
  <si>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</si>
  <si>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</si>
  <si>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</si>
  <si>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</si>
  <si>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</si>
  <si>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</si>
  <si>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</si>
  <si>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</si>
  <si>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</si>
  <si>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</si>
  <si>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</si>
  <si>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</si>
  <si>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</si>
  <si>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</si>
  <si>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</si>
  <si>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</si>
  <si>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</si>
  <si>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</si>
  <si>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</si>
  <si>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</si>
  <si>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</si>
  <si>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</si>
  <si>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</si>
  <si>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</si>
  <si>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</si>
  <si>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</si>
  <si>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</si>
  <si>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</si>
  <si>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</si>
  <si>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</si>
  <si>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</si>
  <si>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</si>
  <si>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</si>
  <si>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</si>
  <si>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</si>
  <si>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</si>
  <si>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</si>
  <si>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</si>
  <si>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</si>
  <si>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</si>
  <si>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</si>
  <si>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</si>
  <si>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</si>
  <si>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</si>
  <si>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</si>
  <si>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</si>
  <si>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</si>
  <si>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</si>
  <si>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</si>
  <si>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</si>
  <si>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</si>
  <si>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</si>
  <si>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</si>
  <si>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</si>
  <si>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</si>
  <si>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</si>
  <si>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</si>
  <si>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</si>
  <si>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</si>
  <si>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</si>
  <si>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</si>
  <si>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</si>
  <si>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</si>
  <si>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</si>
  <si>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</si>
  <si>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</si>
  <si>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</si>
  <si>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</si>
  <si>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</si>
  <si>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</si>
  <si>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</si>
  <si>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</si>
  <si>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</si>
  <si>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</si>
  <si>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</si>
  <si>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</si>
  <si>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</si>
  <si>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</si>
  <si>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</si>
  <si>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</si>
  <si>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</si>
  <si>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</si>
  <si>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</si>
  <si>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</si>
  <si>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</si>
  <si>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</si>
  <si>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</si>
  <si>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</si>
  <si>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</si>
  <si>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</si>
  <si>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</si>
  <si>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</si>
  <si>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</si>
  <si>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</si>
  <si>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</si>
  <si>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</si>
  <si>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</si>
  <si>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</si>
  <si>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</si>
  <si>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</si>
  <si>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</si>
  <si>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</si>
  <si>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</si>
  <si>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</si>
  <si>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</si>
  <si>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</si>
  <si>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</si>
  <si>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</si>
  <si>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</si>
  <si>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</si>
  <si>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</si>
  <si>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</si>
  <si>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</si>
  <si>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</si>
  <si>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</si>
  <si>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</si>
  <si>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</si>
  <si>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</si>
  <si>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</si>
  <si>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</si>
  <si>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</si>
  <si>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</si>
  <si>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</si>
  <si>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</si>
  <si>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</si>
  <si>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</si>
  <si>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</si>
  <si>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</si>
  <si>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</si>
  <si>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</si>
  <si>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</si>
  <si>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</si>
  <si>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</si>
  <si>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</si>
  <si>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</si>
  <si>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</si>
  <si>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</si>
  <si>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</si>
  <si>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</si>
  <si>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</si>
  <si>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</si>
  <si>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</si>
  <si>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</si>
  <si>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</si>
  <si>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</si>
  <si>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</si>
  <si>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</si>
  <si>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</si>
  <si>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</si>
  <si>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</si>
  <si>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</si>
  <si>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</si>
  <si>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</si>
  <si>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</si>
  <si>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</si>
  <si>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</si>
  <si>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</si>
  <si>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</si>
  <si>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</si>
  <si>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</si>
  <si>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</si>
  <si>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</si>
  <si>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</si>
  <si>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</si>
  <si>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</si>
  <si>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</si>
  <si>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</si>
  <si>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</si>
  <si>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</si>
  <si>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</si>
  <si>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</si>
  <si>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</si>
  <si>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</si>
  <si>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</si>
  <si>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</si>
  <si>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</si>
  <si>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</si>
  <si>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</si>
  <si>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</si>
  <si>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</si>
  <si>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</si>
  <si>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</si>
  <si>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</si>
  <si>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</si>
  <si>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</si>
  <si>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</si>
  <si>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</si>
  <si>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</si>
  <si>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</si>
  <si>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</si>
  <si>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</si>
  <si>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</si>
  <si>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</si>
  <si>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</si>
  <si>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</si>
  <si>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</si>
  <si>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</si>
  <si>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</si>
  <si>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</si>
  <si>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</si>
  <si>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</si>
  <si>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</si>
  <si>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</si>
  <si>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</si>
  <si>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</si>
  <si>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</si>
  <si>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</si>
  <si>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</si>
  <si>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</si>
  <si>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</si>
  <si>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</si>
  <si>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</si>
  <si>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</si>
  <si>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</si>
  <si>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</si>
  <si>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</si>
  <si>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</si>
  <si>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</si>
  <si>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</si>
  <si>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</si>
  <si>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</si>
  <si>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</si>
  <si>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</si>
  <si>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</si>
  <si>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</si>
  <si>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</si>
  <si>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</si>
  <si>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</si>
  <si>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</si>
  <si>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</si>
  <si>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</si>
  <si>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</si>
  <si>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</si>
  <si>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</si>
  <si>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</si>
  <si>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</si>
  <si>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</si>
  <si>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</si>
  <si>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</si>
  <si>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</si>
  <si>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</si>
  <si>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</si>
  <si>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</si>
  <si>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</si>
  <si>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</si>
  <si>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</si>
  <si>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</si>
  <si>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</si>
  <si>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</si>
  <si>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</si>
  <si>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</si>
  <si>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</si>
  <si>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</si>
  <si>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</si>
  <si>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</si>
  <si>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</si>
  <si>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</si>
  <si>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</si>
  <si>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</si>
  <si>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</si>
  <si>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</si>
  <si>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</si>
  <si>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</si>
  <si>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</si>
  <si>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</si>
  <si>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</si>
  <si>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</si>
  <si>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</si>
  <si>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</si>
  <si>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</si>
  <si>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</si>
  <si>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</si>
  <si>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</si>
  <si>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</si>
  <si>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</si>
  <si>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</si>
  <si>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</si>
  <si>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</si>
  <si>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</si>
  <si>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</si>
  <si>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</si>
  <si>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</si>
  <si>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</si>
  <si>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</si>
  <si>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</si>
  <si>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</si>
  <si>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</si>
  <si>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</si>
  <si>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</si>
  <si>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</si>
  <si>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</si>
  <si>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</si>
  <si>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</si>
  <si>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</si>
  <si>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</si>
  <si>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</si>
  <si>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</si>
  <si>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</si>
  <si>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</si>
  <si>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</si>
  <si>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</si>
  <si>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</si>
  <si>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</si>
  <si>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</si>
  <si>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</si>
  <si>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</si>
  <si>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</si>
  <si>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</si>
  <si>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</si>
  <si>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</si>
  <si>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</si>
  <si>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</si>
  <si>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</si>
  <si>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</si>
  <si>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</si>
  <si>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</si>
  <si>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</si>
  <si>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</si>
  <si>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</si>
  <si>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</si>
  <si>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</si>
  <si>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</si>
  <si>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</si>
  <si>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</si>
  <si>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</si>
  <si>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</si>
  <si>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</si>
  <si>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</si>
  <si>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</si>
  <si>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</si>
  <si>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</si>
  <si>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</si>
  <si>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</si>
  <si>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</si>
  <si>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</si>
  <si>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</si>
  <si>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</si>
  <si>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</si>
  <si>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</si>
  <si>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</si>
  <si>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</si>
  <si>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</si>
  <si>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</si>
  <si>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</si>
  <si>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</si>
  <si>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</si>
  <si>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</si>
  <si>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</si>
  <si>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</si>
  <si>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</si>
  <si>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</si>
  <si>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</si>
  <si>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</si>
  <si>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</si>
  <si>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</si>
  <si>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</si>
  <si>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</si>
  <si>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</si>
  <si>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</si>
  <si>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</si>
  <si>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</si>
  <si>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</si>
  <si>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</si>
  <si>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</si>
  <si>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</si>
  <si>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</si>
  <si>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</si>
  <si>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</si>
  <si>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</si>
  <si>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</si>
  <si>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</si>
  <si>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</si>
  <si>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</si>
  <si>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</si>
  <si>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</si>
  <si>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</si>
  <si>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</si>
  <si>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</si>
  <si>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</si>
  <si>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</si>
  <si>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</si>
  <si>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</si>
  <si>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</si>
  <si>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</si>
  <si>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</si>
  <si>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</si>
  <si>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</si>
  <si>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</si>
  <si>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</si>
  <si>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</si>
  <si>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</si>
  <si>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</si>
  <si>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</si>
  <si>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</si>
  <si>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</si>
  <si>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</si>
  <si>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</si>
  <si>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</si>
  <si>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</si>
  <si>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</si>
  <si>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</si>
  <si>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</si>
  <si>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</si>
  <si>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</si>
  <si>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</si>
  <si>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</si>
  <si>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</si>
  <si>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</si>
  <si>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</si>
  <si>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</si>
  <si>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</si>
  <si>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</si>
  <si>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</si>
  <si>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</si>
  <si>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</si>
  <si>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</si>
  <si>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</si>
  <si>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</si>
  <si>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</si>
  <si>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</si>
  <si>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</si>
  <si>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</si>
  <si>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</si>
  <si>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</si>
  <si>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</si>
  <si>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</si>
  <si>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</si>
  <si>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</si>
  <si>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</si>
  <si>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</si>
  <si>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</si>
  <si>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</si>
  <si>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</si>
  <si>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</si>
  <si>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</si>
  <si>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</si>
  <si>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</si>
  <si>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</si>
  <si>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</si>
  <si>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</si>
  <si>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</si>
  <si>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</si>
  <si>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</si>
  <si>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</si>
  <si>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</si>
  <si>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</si>
  <si>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</si>
  <si>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</si>
  <si>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</si>
  <si>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</si>
  <si>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</si>
  <si>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</si>
  <si>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</si>
  <si>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</si>
  <si>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</si>
  <si>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</si>
  <si>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</si>
  <si>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</si>
  <si>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</si>
  <si>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</si>
  <si>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</si>
  <si>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</si>
  <si>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</si>
  <si>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</si>
  <si>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</si>
  <si>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</si>
  <si>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</si>
  <si>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</si>
  <si>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</si>
  <si>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</si>
  <si>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</si>
  <si>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</si>
  <si>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</si>
  <si>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</si>
  <si>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</si>
  <si>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</si>
  <si>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</si>
  <si>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</si>
  <si>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</si>
  <si>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</si>
  <si>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</si>
  <si>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</si>
  <si>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</si>
  <si>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</si>
  <si>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</si>
  <si>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</si>
  <si>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</si>
  <si>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</si>
  <si>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</si>
  <si>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</si>
  <si>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</si>
  <si>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</si>
  <si>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</si>
  <si>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</si>
  <si>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</si>
  <si>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</si>
  <si>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</si>
  <si>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</si>
  <si>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</si>
  <si>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</si>
  <si>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</si>
  <si>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</si>
  <si>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</si>
  <si>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</si>
  <si>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</si>
  <si>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</si>
  <si>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</si>
  <si>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</si>
  <si>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</si>
  <si>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</si>
  <si>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</si>
  <si>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</si>
  <si>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</si>
  <si>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</si>
  <si>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</si>
  <si>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</si>
  <si>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</si>
  <si>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</si>
  <si>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</si>
  <si>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</si>
  <si>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</si>
  <si>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</si>
  <si>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</si>
  <si>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</si>
  <si>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</si>
  <si>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</si>
  <si>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</si>
  <si>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</si>
  <si>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</si>
  <si>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</si>
  <si>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</si>
  <si>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</si>
  <si>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</si>
  <si>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DE_GBD04</t>
  </si>
  <si>
    <t>9870041600007</t>
  </si>
  <si>
    <t>Til Hesse</t>
  </si>
  <si>
    <t>0451/8881480</t>
  </si>
  <si>
    <t>Geniner Str. 80</t>
  </si>
  <si>
    <t>Lübeck</t>
  </si>
  <si>
    <t>GASPOOLNH7004161</t>
  </si>
  <si>
    <t xml:space="preserve">Lübeck Blankensee </t>
  </si>
  <si>
    <t>DE_GMK04</t>
  </si>
  <si>
    <t>TraveNetz GmbH</t>
  </si>
  <si>
    <t>til.hesse@travenetz.de</t>
  </si>
  <si>
    <t>TraveNetz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</si>
</sst>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  <protection locked="0"/>
    </xf>
    <xf numFmtId="194" fontId="0" fillId="72" borderId="77" xfId="0" applyNumberFormat="1" applyFont="1" applyFill="1" applyBorder="1" applyAlignment="1" applyProtection="1">
      <alignment horizontal="center" vertical="center"/>
      <protection locked="0"/>
    </xf>
    <xf numFmtId="193" fontId="0" fillId="72" borderId="54" xfId="0" applyNumberFormat="1" applyFont="1" applyFill="1" applyBorder="1" applyAlignment="1" applyProtection="1">
      <alignment horizontal="center" vertical="center"/>
      <protection locked="0"/>
    </xf>
    <xf numFmtId="192" fontId="0" fillId="72" borderId="51" xfId="0" applyNumberFormat="1" applyFont="1" applyFill="1" applyBorder="1" applyAlignment="1" applyProtection="1">
      <alignment horizontal="center" vertical="center"/>
      <protection locked="0"/>
    </xf>
    <xf numFmtId="192" fontId="0" fillId="72" borderId="52" xfId="0" applyNumberFormat="1" applyFont="1" applyFill="1" applyBorder="1" applyAlignment="1" applyProtection="1">
      <alignment horizontal="center" vertical="center"/>
      <protection locked="0"/>
    </xf>
    <xf numFmtId="168" fontId="0" fillId="7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115" zoomScaleNormal="115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339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42205</v>
      </c>
      <c r="E29" s="8"/>
      <c r="F29" s="8"/>
      <c r="G29" s="8"/>
      <c r="H29" s="8"/>
    </row>
    <row r="30" spans="2:12">
      <c r="B30" s="21" t="s">
        <v>349</v>
      </c>
      <c r="C30" s="324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4" zoomScale="115" zoomScaleNormal="115" workbookViewId="0">
      <selection activeCell="C13" sqref="C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28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23560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397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TraveNetz</v>
      </c>
      <c r="E28" s="38"/>
      <c r="F28" s="11"/>
      <c r="G28" s="2"/>
    </row>
    <row r="29" spans="1:15">
      <c r="B29" s="15"/>
      <c r="C29" s="22" t="s">
        <v>397</v>
      </c>
      <c r="D29" s="45" t="s">
        <v>668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D5" sqref="D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TraveNetz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TraveNetz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25" t="str">
        <f>Netzbetreiber!$D$11</f>
        <v>9870041600007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616</v>
      </c>
      <c r="E13" s="15"/>
      <c r="H13" s="271" t="s">
        <v>616</v>
      </c>
      <c r="I13" s="271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663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575</v>
      </c>
      <c r="I19" s="270" t="s">
        <v>489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490</v>
      </c>
      <c r="I20" s="270" t="s">
        <v>491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7" t="s">
        <v>609</v>
      </c>
      <c r="I22" s="267" t="s">
        <v>610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7" t="s">
        <v>612</v>
      </c>
      <c r="I23" s="8" t="s">
        <v>608</v>
      </c>
      <c r="J23" s="8"/>
      <c r="K23" s="8"/>
      <c r="L23" s="268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7" t="s">
        <v>611</v>
      </c>
      <c r="I24" s="267" t="s">
        <v>618</v>
      </c>
      <c r="J24" s="8"/>
      <c r="K24" s="8"/>
      <c r="L24" s="270" t="s">
        <v>619</v>
      </c>
      <c r="M24" s="270" t="s">
        <v>621</v>
      </c>
      <c r="N24" s="270" t="s">
        <v>620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578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622</v>
      </c>
      <c r="D27" s="42" t="s">
        <v>623</v>
      </c>
      <c r="E27" s="15"/>
      <c r="H27" s="294" t="s">
        <v>623</v>
      </c>
      <c r="I27" s="269" t="s">
        <v>624</v>
      </c>
      <c r="J27" s="269" t="s">
        <v>625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70" t="s">
        <v>626</v>
      </c>
      <c r="I28" s="270" t="s">
        <v>627</v>
      </c>
      <c r="J28" s="270" t="s">
        <v>628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70" t="s">
        <v>629</v>
      </c>
      <c r="I29" s="270" t="s">
        <v>630</v>
      </c>
      <c r="J29" s="270" t="s">
        <v>631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494</v>
      </c>
      <c r="C31" s="6" t="s">
        <v>577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632</v>
      </c>
      <c r="I32" s="270" t="s">
        <v>633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634</v>
      </c>
      <c r="I33" s="267" t="s">
        <v>629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549</v>
      </c>
      <c r="C35" s="24" t="s">
        <v>496</v>
      </c>
      <c r="D35" s="42">
        <v>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550</v>
      </c>
      <c r="C37" s="5" t="s">
        <v>367</v>
      </c>
      <c r="D37" s="34">
        <v>1500000</v>
      </c>
      <c r="E37" s="15" t="s">
        <v>507</v>
      </c>
      <c r="I37" s="267"/>
      <c r="J37" s="267"/>
      <c r="K37" s="267"/>
      <c r="L37" s="267"/>
      <c r="M37" s="268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368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664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13" zoomScaleNormal="100" workbookViewId="0"/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27" t="str">
        <f>Netzbetreiber!D9</f>
        <v>TraveNetz GmbH</v>
      </c>
      <c r="F4" s="327"/>
      <c r="G4" s="327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TraveNetz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6" t="str">
        <f>Netzbetreiber!D11</f>
        <v>9870041600007</v>
      </c>
      <c r="F6" s="326"/>
      <c r="G6" s="326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1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0" t="str">
        <f>INDEX('SLP-Verfahren'!D48:D62,'SLP-Temp-Gebiet #01'!F10)</f>
        <v xml:space="preserve">Lübeck Blankensee </v>
      </c>
      <c r="G11" s="330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584</v>
      </c>
      <c r="D13" s="344"/>
      <c r="E13" s="344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449</v>
      </c>
      <c r="D14" s="345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29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5" t="s">
        <v>389</v>
      </c>
      <c r="D15" s="345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78">
        <f>1-SUMPRODUCT(F19:N19,F21:N21)</f>
        <v>1</v>
      </c>
      <c r="F21" s="278">
        <f>ROUND(F22/$D$22,4)</f>
        <v>1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1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5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664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>
        <v>3086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6">
        <f>1-SUMPRODUCT(F29:N29,F31:N31)</f>
        <v>1</v>
      </c>
      <c r="F31" s="276">
        <f>ROUND(F32/$D$32,4)</f>
        <v>0.5</v>
      </c>
      <c r="G31" s="276">
        <f t="shared" ref="G31:N31" si="3">ROUND(G32/$D$32,4)</f>
        <v>0.25</v>
      </c>
      <c r="H31" s="276">
        <f t="shared" si="3"/>
        <v>0.125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2">
        <f>SUMPRODUCT(E32:N32,E29:N29)</f>
        <v>1</v>
      </c>
      <c r="E32" s="277">
        <v>1</v>
      </c>
      <c r="F32" s="277">
        <v>0.5</v>
      </c>
      <c r="G32" s="277">
        <v>0.25</v>
      </c>
      <c r="H32" s="277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513</v>
      </c>
      <c r="F34" s="155" t="s">
        <v>513</v>
      </c>
      <c r="G34" s="155" t="s">
        <v>513</v>
      </c>
      <c r="H34" s="155" t="s">
        <v>513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6">
        <f>1-SUMPRODUCT(F53:N53,F55:N55)</f>
        <v>1</v>
      </c>
      <c r="F55" s="276">
        <f>ROUND(F56/$D$56,4)</f>
        <v>1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1</v>
      </c>
      <c r="E56" s="277">
        <f>E22</f>
        <v>1</v>
      </c>
      <c r="F56" s="277">
        <f t="shared" ref="F56:N56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 xml:space="preserve">Lübeck Blankensee 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>
        <f>E25</f>
        <v>3086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6">
        <f>1-SUMPRODUCT(F63:N63,F65:N65)</f>
        <v>1</v>
      </c>
      <c r="F65" s="276">
        <f>ROUND(F66/$D$66,4)</f>
        <v>0.5</v>
      </c>
      <c r="G65" s="276">
        <f t="shared" ref="G65:N65" si="12">ROUND(G66/$D$66,4)</f>
        <v>0.25</v>
      </c>
      <c r="H65" s="276">
        <f t="shared" si="12"/>
        <v>0.125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3"/>
    </row>
    <row r="66" spans="2:15">
      <c r="B66" s="181"/>
      <c r="C66" s="182" t="s">
        <v>533</v>
      </c>
      <c r="D66" s="184">
        <f>SUMPRODUCT(E66:N66,E63:N63)</f>
        <v>1</v>
      </c>
      <c r="E66" s="284">
        <f>E32</f>
        <v>1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6" t="s">
        <v>580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2" priority="28">
      <formula>IF(E$20&lt;=$F$18,1,0)</formula>
    </cfRule>
  </conditionalFormatting>
  <conditionalFormatting sqref="E32:N36">
    <cfRule type="expression" dxfId="51" priority="27">
      <formula>IF(E$30&lt;=$F$28,1,0)</formula>
    </cfRule>
  </conditionalFormatting>
  <conditionalFormatting sqref="E26:F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6:N59">
    <cfRule type="expression" dxfId="48" priority="22">
      <formula>IF(E$54&lt;=$F$52,1,0)</formula>
    </cfRule>
  </conditionalFormatting>
  <conditionalFormatting sqref="E60:N60">
    <cfRule type="expression" dxfId="47" priority="21">
      <formula>IF(E$54&lt;=$F$52,1,0)</formula>
    </cfRule>
  </conditionalFormatting>
  <conditionalFormatting sqref="E66:N68">
    <cfRule type="expression" dxfId="46" priority="15">
      <formula>IF(E$64&lt;=$F$62,1,0)</formula>
    </cfRule>
  </conditionalFormatting>
  <conditionalFormatting sqref="E65:N68 E70:N70">
    <cfRule type="expression" dxfId="45" priority="13">
      <formula>IF(E$64&gt;$F$62,1,0)</formula>
    </cfRule>
  </conditionalFormatting>
  <conditionalFormatting sqref="E56:N60">
    <cfRule type="expression" dxfId="44" priority="12">
      <formula>IF(E$54&gt;$F$52,1,0)</formula>
    </cfRule>
  </conditionalFormatting>
  <conditionalFormatting sqref="E21:N26">
    <cfRule type="expression" dxfId="43" priority="11">
      <formula>IF(E$20&gt;$F$18,1,0)</formula>
    </cfRule>
  </conditionalFormatting>
  <conditionalFormatting sqref="E32:N36">
    <cfRule type="expression" dxfId="42" priority="10">
      <formula>IF(E$30&gt;$F$28,1,0)</formula>
    </cfRule>
  </conditionalFormatting>
  <conditionalFormatting sqref="H11 H8:H9">
    <cfRule type="expression" dxfId="41" priority="9">
      <formula>IF($F$9=1,1,0)</formula>
    </cfRule>
  </conditionalFormatting>
  <conditionalFormatting sqref="E55:N55">
    <cfRule type="expression" dxfId="40" priority="8">
      <formula>IF(E$54&gt;$F$52,1,0)</formula>
    </cfRule>
  </conditionalFormatting>
  <conditionalFormatting sqref="E31:N31">
    <cfRule type="expression" dxfId="39" priority="7">
      <formula>IF(E$30&gt;$F$28,1,0)</formula>
    </cfRule>
  </conditionalFormatting>
  <conditionalFormatting sqref="E70:N70">
    <cfRule type="expression" dxfId="38" priority="6">
      <formula>IF(E$64&lt;=$F$62,1,0)</formula>
    </cfRule>
  </conditionalFormatting>
  <conditionalFormatting sqref="H10">
    <cfRule type="expression" dxfId="37" priority="5">
      <formula>IF($F$9=1,1,0)</formula>
    </cfRule>
  </conditionalFormatting>
  <conditionalFormatting sqref="E69:N69">
    <cfRule type="expression" dxfId="36" priority="2">
      <formula>IF(E$64&lt;=$F$62,1,0)</formula>
    </cfRule>
  </conditionalFormatting>
  <conditionalFormatting sqref="E69:N69">
    <cfRule type="expression" dxfId="35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I34:N34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27" t="str">
        <f>Netzbetreiber!$D$9</f>
        <v>TraveNetz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TraveNetz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6" t="str">
        <f>Netzbetreiber!$D$11</f>
        <v>9870041600007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2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0">
        <f>INDEX('SLP-Verfahren'!D48:D62,'SLP-Temp-Gebiet #02'!F10)</f>
        <v>0</v>
      </c>
      <c r="G11" s="330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584</v>
      </c>
      <c r="D13" s="344"/>
      <c r="E13" s="344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449</v>
      </c>
      <c r="D14" s="345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29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5" t="s">
        <v>389</v>
      </c>
      <c r="D15" s="345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87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28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 t="s">
        <v>365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6" t="s">
        <v>580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5" zoomScaleNormal="85" workbookViewId="0">
      <selection activeCell="M30" sqref="M30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366</v>
      </c>
    </row>
    <row r="3" spans="2:26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371</v>
      </c>
      <c r="D5" s="54" t="str">
        <f>Netzbetreiber!$D$9</f>
        <v>TraveNetz GmbH</v>
      </c>
      <c r="E5" s="129"/>
      <c r="J5" s="88" t="s">
        <v>498</v>
      </c>
      <c r="K5" s="130" t="s">
        <v>501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TraveNetz</v>
      </c>
      <c r="E6" s="129"/>
      <c r="F6" s="129"/>
      <c r="K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488</v>
      </c>
      <c r="D7" s="54" t="str">
        <f>Netzbetreiber!$D$11</f>
        <v>9870041600007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496</v>
      </c>
      <c r="J8" s="131">
        <f>COUNTA(D12:D100)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495</v>
      </c>
      <c r="D10" s="133" t="s">
        <v>147</v>
      </c>
      <c r="E10" s="272" t="s">
        <v>511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1" t="s">
        <v>648</v>
      </c>
    </row>
    <row r="11" spans="2:26" ht="15.75" thickBot="1">
      <c r="B11" s="138" t="s">
        <v>497</v>
      </c>
      <c r="C11" s="139" t="s">
        <v>510</v>
      </c>
      <c r="D11" s="290" t="s">
        <v>247</v>
      </c>
      <c r="E11" s="163" t="s">
        <v>517</v>
      </c>
      <c r="F11" s="292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2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88"/>
    </row>
    <row r="12" spans="2:26" ht="15.75" thickBot="1">
      <c r="B12" s="140">
        <v>1</v>
      </c>
      <c r="C12" s="141" t="str">
        <f t="shared" ref="C12:C41" si="0">$D$6</f>
        <v>TraveNetz</v>
      </c>
      <c r="D12" s="62" t="s">
        <v>247</v>
      </c>
      <c r="E12" s="164" t="s">
        <v>4</v>
      </c>
      <c r="F12" s="293" t="str">
        <f>VLOOKUP($E12,'BDEW-Standard'!$B$3:$M$158,F$9,0)</f>
        <v>HK3</v>
      </c>
      <c r="H12" s="338">
        <f>ROUND(VLOOKUP($E12,'BDEW-Standard'!$B$3:$M$158,H$9,0),7)</f>
        <v>0.40409319999999999</v>
      </c>
      <c r="I12" s="338">
        <f>ROUND(VLOOKUP($E12,'BDEW-Standard'!$B$3:$M$158,I$9,0),7)</f>
        <v>-24.439296800000001</v>
      </c>
      <c r="J12" s="338">
        <f>ROUND(VLOOKUP($E12,'BDEW-Standard'!$B$3:$M$158,J$9,0),7)</f>
        <v>6.5718174999999999</v>
      </c>
      <c r="K12" s="338">
        <f>ROUND(VLOOKUP($E12,'BDEW-Standard'!$B$3:$M$158,K$9,0),7)</f>
        <v>0.71077100000000004</v>
      </c>
      <c r="L12" s="339">
        <f>ROUND(VLOOKUP($E12,'BDEW-Standard'!$B$3:$M$158,L$9,0),1)</f>
        <v>40</v>
      </c>
      <c r="M12" s="338">
        <f>ROUND(VLOOKUP($E12,'BDEW-Standard'!$B$3:$M$158,M$9,0),7)</f>
        <v>0</v>
      </c>
      <c r="N12" s="338">
        <f>ROUND(VLOOKUP($E12,'BDEW-Standard'!$B$3:$M$158,N$9,0),7)</f>
        <v>0</v>
      </c>
      <c r="O12" s="338">
        <f>ROUND(VLOOKUP($E12,'BDEW-Standard'!$B$3:$M$158,O$9,0),7)</f>
        <v>0</v>
      </c>
      <c r="P12" s="338">
        <f>ROUND(VLOOKUP($E12,'BDEW-Standard'!$B$3:$M$158,P$9,0),7)</f>
        <v>0</v>
      </c>
      <c r="Q12" s="340">
        <f t="shared" ref="Q12:Q16" si="1">($H12/(1+($I12/($Q$9-$L12))^$J12)+$K12)+MAX($M12*$Q$9+$N12,$O12*$Q$9+$P12)</f>
        <v>1.0561214000512988</v>
      </c>
      <c r="R12" s="341">
        <f>ROUND(VLOOKUP(MID($E12,4,3),'Wochentag F(WT)'!$B$7:$J$22,R$9,0),4)</f>
        <v>1</v>
      </c>
      <c r="S12" s="341">
        <f>ROUND(VLOOKUP(MID($E12,4,3),'Wochentag F(WT)'!$B$7:$J$22,S$9,0),4)</f>
        <v>1</v>
      </c>
      <c r="T12" s="341">
        <f>ROUND(VLOOKUP(MID($E12,4,3),'Wochentag F(WT)'!$B$7:$J$22,T$9,0),4)</f>
        <v>1</v>
      </c>
      <c r="U12" s="341">
        <f>ROUND(VLOOKUP(MID($E12,4,3),'Wochentag F(WT)'!$B$7:$J$22,U$9,0),4)</f>
        <v>1</v>
      </c>
      <c r="V12" s="341">
        <f>ROUND(VLOOKUP(MID($E12,4,3),'Wochentag F(WT)'!$B$7:$J$22,V$9,0),4)</f>
        <v>1</v>
      </c>
      <c r="W12" s="341">
        <f>ROUND(VLOOKUP(MID($E12,4,3),'Wochentag F(WT)'!$B$7:$J$22,W$9,0),4)</f>
        <v>1</v>
      </c>
      <c r="X12" s="342">
        <f t="shared" ref="X12:X15" si="2">7-SUM(R12:W12)</f>
        <v>1</v>
      </c>
      <c r="Y12" s="343">
        <v>364.20100000000002</v>
      </c>
      <c r="Z12" s="210"/>
    </row>
    <row r="13" spans="2:26" s="142" customFormat="1" ht="15.75" thickBot="1">
      <c r="B13" s="143">
        <v>2</v>
      </c>
      <c r="C13" s="144" t="str">
        <f t="shared" si="0"/>
        <v>TraveNetz</v>
      </c>
      <c r="D13" s="62" t="s">
        <v>247</v>
      </c>
      <c r="E13" s="164" t="s">
        <v>40</v>
      </c>
      <c r="F13" s="293" t="str">
        <f>VLOOKUP($E13,'BDEW-Standard'!$B$3:$M$158,F$9,0)</f>
        <v>L14</v>
      </c>
      <c r="H13" s="338">
        <f>ROUND(VLOOKUP($E13,'BDEW-Standard'!$B$3:$M$158,H$9,0),7)</f>
        <v>3.1764404000000002</v>
      </c>
      <c r="I13" s="338">
        <f>ROUND(VLOOKUP($E13,'BDEW-Standard'!$B$3:$M$158,I$9,0),7)</f>
        <v>-37.410583199999998</v>
      </c>
      <c r="J13" s="338">
        <f>ROUND(VLOOKUP($E13,'BDEW-Standard'!$B$3:$M$158,J$9,0),7)</f>
        <v>6.1622336000000004</v>
      </c>
      <c r="K13" s="338">
        <f>ROUND(VLOOKUP($E13,'BDEW-Standard'!$B$3:$M$158,K$9,0),7)</f>
        <v>8.4573400000000007E-2</v>
      </c>
      <c r="L13" s="339">
        <f>ROUND(VLOOKUP($E13,'BDEW-Standard'!$B$3:$M$158,L$9,0),1)</f>
        <v>40</v>
      </c>
      <c r="M13" s="338">
        <f>ROUND(VLOOKUP($E13,'BDEW-Standard'!$B$3:$M$158,M$9,0),7)</f>
        <v>0</v>
      </c>
      <c r="N13" s="338">
        <f>ROUND(VLOOKUP($E13,'BDEW-Standard'!$B$3:$M$158,N$9,0),7)</f>
        <v>0</v>
      </c>
      <c r="O13" s="338">
        <f>ROUND(VLOOKUP($E13,'BDEW-Standard'!$B$3:$M$158,O$9,0),7)</f>
        <v>0</v>
      </c>
      <c r="P13" s="338">
        <f>ROUND(VLOOKUP($E13,'BDEW-Standard'!$B$3:$M$158,P$9,0),7)</f>
        <v>0</v>
      </c>
      <c r="Q13" s="340">
        <f t="shared" si="1"/>
        <v>0.96237603288062623</v>
      </c>
      <c r="R13" s="341">
        <f>ROUND(VLOOKUP(MID($E13,4,3),'Wochentag F(WT)'!$B$7:$J$22,R$9,0),4)</f>
        <v>1</v>
      </c>
      <c r="S13" s="341">
        <f>ROUND(VLOOKUP(MID($E13,4,3),'Wochentag F(WT)'!$B$7:$J$22,S$9,0),4)</f>
        <v>1</v>
      </c>
      <c r="T13" s="341">
        <f>ROUND(VLOOKUP(MID($E13,4,3),'Wochentag F(WT)'!$B$7:$J$22,T$9,0),4)</f>
        <v>1</v>
      </c>
      <c r="U13" s="341">
        <f>ROUND(VLOOKUP(MID($E13,4,3),'Wochentag F(WT)'!$B$7:$J$22,U$9,0),4)</f>
        <v>1</v>
      </c>
      <c r="V13" s="341">
        <f>ROUND(VLOOKUP(MID($E13,4,3),'Wochentag F(WT)'!$B$7:$J$22,V$9,0),4)</f>
        <v>1</v>
      </c>
      <c r="W13" s="341">
        <f>ROUND(VLOOKUP(MID($E13,4,3),'Wochentag F(WT)'!$B$7:$J$22,W$9,0),4)</f>
        <v>1</v>
      </c>
      <c r="X13" s="342">
        <f t="shared" si="2"/>
        <v>1</v>
      </c>
      <c r="Y13" s="343">
        <v>296.52499999999998</v>
      </c>
      <c r="Z13" s="210"/>
    </row>
    <row r="14" spans="2:26" s="142" customFormat="1" ht="15.75" thickBot="1">
      <c r="B14" s="143">
        <v>3</v>
      </c>
      <c r="C14" s="144" t="str">
        <f t="shared" si="0"/>
        <v>TraveNetz</v>
      </c>
      <c r="D14" s="62" t="s">
        <v>247</v>
      </c>
      <c r="E14" s="164" t="s">
        <v>48</v>
      </c>
      <c r="F14" s="293" t="str">
        <f>VLOOKUP($E14,'BDEW-Standard'!$B$3:$M$158,F$9,0)</f>
        <v>L24</v>
      </c>
      <c r="H14" s="338">
        <f>ROUND(VLOOKUP($E14,'BDEW-Standard'!$B$3:$M$158,H$9,0),7)</f>
        <v>2.5078170000000002</v>
      </c>
      <c r="I14" s="338">
        <f>ROUND(VLOOKUP($E14,'BDEW-Standard'!$B$3:$M$158,I$9,0),7)</f>
        <v>-35.036736300000001</v>
      </c>
      <c r="J14" s="338">
        <f>ROUND(VLOOKUP($E14,'BDEW-Standard'!$B$3:$M$158,J$9,0),7)</f>
        <v>6.2430158999999996</v>
      </c>
      <c r="K14" s="338">
        <f>ROUND(VLOOKUP($E14,'BDEW-Standard'!$B$3:$M$158,K$9,0),7)</f>
        <v>0.1141781</v>
      </c>
      <c r="L14" s="339">
        <f>ROUND(VLOOKUP($E14,'BDEW-Standard'!$B$3:$M$158,L$9,0),1)</f>
        <v>40</v>
      </c>
      <c r="M14" s="338">
        <f>ROUND(VLOOKUP($E14,'BDEW-Standard'!$B$3:$M$158,M$9,0),7)</f>
        <v>0</v>
      </c>
      <c r="N14" s="338">
        <f>ROUND(VLOOKUP($E14,'BDEW-Standard'!$B$3:$M$158,N$9,0),7)</f>
        <v>0</v>
      </c>
      <c r="O14" s="338">
        <f>ROUND(VLOOKUP($E14,'BDEW-Standard'!$B$3:$M$158,O$9,0),7)</f>
        <v>0</v>
      </c>
      <c r="P14" s="338">
        <f>ROUND(VLOOKUP($E14,'BDEW-Standard'!$B$3:$M$158,P$9,0),7)</f>
        <v>0</v>
      </c>
      <c r="Q14" s="340">
        <f t="shared" si="1"/>
        <v>1.0224102326442526</v>
      </c>
      <c r="R14" s="341">
        <f>ROUND(VLOOKUP(MID($E14,4,3),'Wochentag F(WT)'!$B$7:$J$22,R$9,0),4)</f>
        <v>1</v>
      </c>
      <c r="S14" s="341">
        <f>ROUND(VLOOKUP(MID($E14,4,3),'Wochentag F(WT)'!$B$7:$J$22,S$9,0),4)</f>
        <v>1</v>
      </c>
      <c r="T14" s="341">
        <f>ROUND(VLOOKUP(MID($E14,4,3),'Wochentag F(WT)'!$B$7:$J$22,T$9,0),4)</f>
        <v>1</v>
      </c>
      <c r="U14" s="341">
        <f>ROUND(VLOOKUP(MID($E14,4,3),'Wochentag F(WT)'!$B$7:$J$22,U$9,0),4)</f>
        <v>1</v>
      </c>
      <c r="V14" s="341">
        <f>ROUND(VLOOKUP(MID($E14,4,3),'Wochentag F(WT)'!$B$7:$J$22,V$9,0),4)</f>
        <v>1</v>
      </c>
      <c r="W14" s="341">
        <f>ROUND(VLOOKUP(MID($E14,4,3),'Wochentag F(WT)'!$B$7:$J$22,W$9,0),4)</f>
        <v>1</v>
      </c>
      <c r="X14" s="342">
        <f t="shared" si="2"/>
        <v>1</v>
      </c>
      <c r="Y14" s="343">
        <v>307.32799999999997</v>
      </c>
      <c r="Z14" s="210"/>
    </row>
    <row r="15" spans="2:26" s="142" customFormat="1" ht="15.75" thickBot="1">
      <c r="B15" s="143">
        <v>4</v>
      </c>
      <c r="C15" s="144" t="str">
        <f t="shared" si="0"/>
        <v>TraveNetz</v>
      </c>
      <c r="D15" s="62" t="s">
        <v>247</v>
      </c>
      <c r="E15" s="164" t="s">
        <v>657</v>
      </c>
      <c r="F15" s="293" t="str">
        <f>VLOOKUP($E15,'BDEW-Standard'!$B$3:$M$158,F$9,0)</f>
        <v>BD4</v>
      </c>
      <c r="H15" s="338">
        <f>ROUND(VLOOKUP($E15,'BDEW-Standard'!$B$3:$M$158,H$9,0),7)</f>
        <v>3.75</v>
      </c>
      <c r="I15" s="338">
        <f>ROUND(VLOOKUP($E15,'BDEW-Standard'!$B$3:$M$158,I$9,0),7)</f>
        <v>-37.5</v>
      </c>
      <c r="J15" s="338">
        <f>ROUND(VLOOKUP($E15,'BDEW-Standard'!$B$3:$M$158,J$9,0),7)</f>
        <v>6.8</v>
      </c>
      <c r="K15" s="338">
        <f>ROUND(VLOOKUP($E15,'BDEW-Standard'!$B$3:$M$158,K$9,0),7)</f>
        <v>6.0911300000000002E-2</v>
      </c>
      <c r="L15" s="339">
        <f>ROUND(VLOOKUP($E15,'BDEW-Standard'!$B$3:$M$158,L$9,0),1)</f>
        <v>40</v>
      </c>
      <c r="M15" s="338">
        <f>ROUND(VLOOKUP($E15,'BDEW-Standard'!$B$3:$M$158,M$9,0),7)</f>
        <v>0</v>
      </c>
      <c r="N15" s="338">
        <f>ROUND(VLOOKUP($E15,'BDEW-Standard'!$B$3:$M$158,N$9,0),7)</f>
        <v>0</v>
      </c>
      <c r="O15" s="338">
        <f>ROUND(VLOOKUP($E15,'BDEW-Standard'!$B$3:$M$158,O$9,0),7)</f>
        <v>0</v>
      </c>
      <c r="P15" s="338">
        <f>ROUND(VLOOKUP($E15,'BDEW-Standard'!$B$3:$M$158,P$9,0),7)</f>
        <v>0</v>
      </c>
      <c r="Q15" s="340">
        <f t="shared" si="1"/>
        <v>1.0126136468627658</v>
      </c>
      <c r="R15" s="341">
        <f>ROUND(VLOOKUP(MID($E15,4,3),'Wochentag F(WT)'!$B$7:$J$22,R$9,0),4)</f>
        <v>1.1052</v>
      </c>
      <c r="S15" s="341">
        <f>ROUND(VLOOKUP(MID($E15,4,3),'Wochentag F(WT)'!$B$7:$J$22,S$9,0),4)</f>
        <v>1.0857000000000001</v>
      </c>
      <c r="T15" s="341">
        <f>ROUND(VLOOKUP(MID($E15,4,3),'Wochentag F(WT)'!$B$7:$J$22,T$9,0),4)</f>
        <v>1.0378000000000001</v>
      </c>
      <c r="U15" s="341">
        <f>ROUND(VLOOKUP(MID($E15,4,3),'Wochentag F(WT)'!$B$7:$J$22,U$9,0),4)</f>
        <v>1.0622</v>
      </c>
      <c r="V15" s="341">
        <f>ROUND(VLOOKUP(MID($E15,4,3),'Wochentag F(WT)'!$B$7:$J$22,V$9,0),4)</f>
        <v>1.0266</v>
      </c>
      <c r="W15" s="341">
        <f>ROUND(VLOOKUP(MID($E15,4,3),'Wochentag F(WT)'!$B$7:$J$22,W$9,0),4)</f>
        <v>0.76290000000000002</v>
      </c>
      <c r="X15" s="342">
        <f t="shared" si="2"/>
        <v>0.91959999999999997</v>
      </c>
      <c r="Y15" s="343">
        <v>315.53300000000002</v>
      </c>
      <c r="Z15" s="210"/>
    </row>
    <row r="16" spans="2:26" s="142" customFormat="1" ht="15.75" thickBot="1">
      <c r="B16" s="143">
        <v>5</v>
      </c>
      <c r="C16" s="144" t="str">
        <f t="shared" si="0"/>
        <v>TraveNetz</v>
      </c>
      <c r="D16" s="62" t="s">
        <v>247</v>
      </c>
      <c r="E16" s="165" t="s">
        <v>665</v>
      </c>
      <c r="F16" s="293" t="str">
        <f>VLOOKUP($E16,'BDEW-Standard'!$B$3:$M$158,F$9,0)</f>
        <v>MK4</v>
      </c>
      <c r="H16" s="338">
        <f>ROUND(VLOOKUP($E16,'BDEW-Standard'!$B$3:$M$158,H$9,0),7)</f>
        <v>3.1177248</v>
      </c>
      <c r="I16" s="338">
        <f>ROUND(VLOOKUP($E16,'BDEW-Standard'!$B$3:$M$158,I$9,0),7)</f>
        <v>-35.871506199999999</v>
      </c>
      <c r="J16" s="338">
        <f>ROUND(VLOOKUP($E16,'BDEW-Standard'!$B$3:$M$158,J$9,0),7)</f>
        <v>7.5186828999999999</v>
      </c>
      <c r="K16" s="338">
        <f>ROUND(VLOOKUP($E16,'BDEW-Standard'!$B$3:$M$158,K$9,0),7)</f>
        <v>3.4330100000000002E-2</v>
      </c>
      <c r="L16" s="339">
        <f>ROUND(VLOOKUP($E16,'BDEW-Standard'!$B$3:$M$158,L$9,0),1)</f>
        <v>40</v>
      </c>
      <c r="M16" s="338">
        <f>ROUND(VLOOKUP($E16,'BDEW-Standard'!$B$3:$M$158,M$9,0),7)</f>
        <v>0</v>
      </c>
      <c r="N16" s="338">
        <f>ROUND(VLOOKUP($E16,'BDEW-Standard'!$B$3:$M$158,N$9,0),7)</f>
        <v>0</v>
      </c>
      <c r="O16" s="338">
        <f>ROUND(VLOOKUP($E16,'BDEW-Standard'!$B$3:$M$158,O$9,0),7)</f>
        <v>0</v>
      </c>
      <c r="P16" s="338">
        <f>ROUND(VLOOKUP($E16,'BDEW-Standard'!$B$3:$M$158,P$9,0),7)</f>
        <v>0</v>
      </c>
      <c r="Q16" s="340">
        <f t="shared" si="1"/>
        <v>0.9622064996731321</v>
      </c>
      <c r="R16" s="341">
        <f>ROUND(VLOOKUP(MID($E16,4,3),'Wochentag F(WT)'!$B$7:$J$22,R$9,0),4)</f>
        <v>1.0699000000000001</v>
      </c>
      <c r="S16" s="341">
        <f>ROUND(VLOOKUP(MID($E16,4,3),'Wochentag F(WT)'!$B$7:$J$22,S$9,0),4)</f>
        <v>1.0365</v>
      </c>
      <c r="T16" s="341">
        <f>ROUND(VLOOKUP(MID($E16,4,3),'Wochentag F(WT)'!$B$7:$J$22,T$9,0),4)</f>
        <v>0.99329999999999996</v>
      </c>
      <c r="U16" s="341">
        <f>ROUND(VLOOKUP(MID($E16,4,3),'Wochentag F(WT)'!$B$7:$J$22,U$9,0),4)</f>
        <v>0.99480000000000002</v>
      </c>
      <c r="V16" s="341">
        <f>ROUND(VLOOKUP(MID($E16,4,3),'Wochentag F(WT)'!$B$7:$J$22,V$9,0),4)</f>
        <v>1.0659000000000001</v>
      </c>
      <c r="W16" s="341">
        <f>ROUND(VLOOKUP(MID($E16,4,3),'Wochentag F(WT)'!$B$7:$J$22,W$9,0),4)</f>
        <v>0.93620000000000003</v>
      </c>
      <c r="X16" s="342">
        <f t="shared" ref="X16" si="3">7-SUM(R16:W16)</f>
        <v>0.90339999999999954</v>
      </c>
      <c r="Y16" s="343">
        <v>293.029</v>
      </c>
      <c r="Z16" s="210"/>
    </row>
    <row r="17" spans="2:26" s="142" customFormat="1">
      <c r="B17" s="143">
        <v>6</v>
      </c>
      <c r="C17" s="144" t="str">
        <f t="shared" si="0"/>
        <v>TraveNetz</v>
      </c>
      <c r="D17" s="62"/>
      <c r="E17" s="165"/>
      <c r="F17" s="293"/>
      <c r="H17" s="273"/>
      <c r="I17" s="273"/>
      <c r="J17" s="273"/>
      <c r="K17" s="273"/>
      <c r="L17" s="334"/>
      <c r="M17" s="273"/>
      <c r="N17" s="273"/>
      <c r="O17" s="273"/>
      <c r="P17" s="273"/>
      <c r="Q17" s="335"/>
      <c r="R17" s="274"/>
      <c r="S17" s="274"/>
      <c r="T17" s="274"/>
      <c r="U17" s="274"/>
      <c r="V17" s="274"/>
      <c r="W17" s="274"/>
      <c r="X17" s="275"/>
      <c r="Y17" s="289"/>
      <c r="Z17" s="210"/>
    </row>
    <row r="18" spans="2:26" s="142" customFormat="1">
      <c r="B18" s="143">
        <v>7</v>
      </c>
      <c r="C18" s="144" t="str">
        <f t="shared" si="0"/>
        <v>TraveNetz</v>
      </c>
      <c r="D18" s="62"/>
      <c r="E18" s="165"/>
      <c r="F18" s="293"/>
      <c r="H18" s="273"/>
      <c r="I18" s="273"/>
      <c r="J18" s="273"/>
      <c r="K18" s="273"/>
      <c r="L18" s="334"/>
      <c r="M18" s="273"/>
      <c r="N18" s="273"/>
      <c r="O18" s="273"/>
      <c r="P18" s="273"/>
      <c r="Q18" s="335"/>
      <c r="R18" s="274"/>
      <c r="S18" s="274"/>
      <c r="T18" s="274"/>
      <c r="U18" s="274"/>
      <c r="V18" s="274"/>
      <c r="W18" s="274"/>
      <c r="X18" s="275"/>
      <c r="Y18" s="289"/>
      <c r="Z18" s="210"/>
    </row>
    <row r="19" spans="2:26" s="142" customFormat="1">
      <c r="B19" s="143">
        <v>8</v>
      </c>
      <c r="C19" s="144" t="str">
        <f t="shared" si="0"/>
        <v>TraveNetz</v>
      </c>
      <c r="D19" s="62"/>
      <c r="E19" s="165"/>
      <c r="F19" s="293"/>
      <c r="H19" s="273"/>
      <c r="I19" s="273"/>
      <c r="J19" s="273"/>
      <c r="K19" s="273"/>
      <c r="L19" s="334"/>
      <c r="M19" s="273"/>
      <c r="N19" s="273"/>
      <c r="O19" s="273"/>
      <c r="P19" s="273"/>
      <c r="Q19" s="335"/>
      <c r="R19" s="274"/>
      <c r="S19" s="274"/>
      <c r="T19" s="274"/>
      <c r="U19" s="274"/>
      <c r="V19" s="274"/>
      <c r="W19" s="274"/>
      <c r="X19" s="275"/>
      <c r="Y19" s="289"/>
      <c r="Z19" s="210"/>
    </row>
    <row r="20" spans="2:26" s="142" customFormat="1">
      <c r="B20" s="143">
        <v>9</v>
      </c>
      <c r="C20" s="144" t="str">
        <f t="shared" si="0"/>
        <v>TraveNetz</v>
      </c>
      <c r="D20" s="62"/>
      <c r="E20" s="165"/>
      <c r="F20" s="293"/>
      <c r="H20" s="273"/>
      <c r="I20" s="273"/>
      <c r="J20" s="273"/>
      <c r="K20" s="273"/>
      <c r="L20" s="334"/>
      <c r="M20" s="273"/>
      <c r="N20" s="273"/>
      <c r="O20" s="273"/>
      <c r="P20" s="273"/>
      <c r="Q20" s="335"/>
      <c r="R20" s="274"/>
      <c r="S20" s="274"/>
      <c r="T20" s="274"/>
      <c r="U20" s="274"/>
      <c r="V20" s="274"/>
      <c r="W20" s="274"/>
      <c r="X20" s="275"/>
      <c r="Y20" s="289"/>
      <c r="Z20" s="210"/>
    </row>
    <row r="21" spans="2:26" s="142" customFormat="1">
      <c r="B21" s="143">
        <v>10</v>
      </c>
      <c r="C21" s="144" t="str">
        <f t="shared" si="0"/>
        <v>TraveNetz</v>
      </c>
      <c r="D21" s="62"/>
      <c r="E21" s="165"/>
      <c r="F21" s="293"/>
      <c r="H21" s="273"/>
      <c r="I21" s="273"/>
      <c r="J21" s="273"/>
      <c r="K21" s="273"/>
      <c r="L21" s="334"/>
      <c r="M21" s="273"/>
      <c r="N21" s="273"/>
      <c r="O21" s="273"/>
      <c r="P21" s="273"/>
      <c r="Q21" s="335"/>
      <c r="R21" s="274"/>
      <c r="S21" s="274"/>
      <c r="T21" s="274"/>
      <c r="U21" s="274"/>
      <c r="V21" s="274"/>
      <c r="W21" s="274"/>
      <c r="X21" s="275"/>
      <c r="Y21" s="289"/>
      <c r="Z21" s="210"/>
    </row>
    <row r="22" spans="2:26" s="142" customFormat="1">
      <c r="B22" s="143">
        <v>11</v>
      </c>
      <c r="C22" s="144" t="str">
        <f t="shared" si="0"/>
        <v>TraveNetz</v>
      </c>
      <c r="D22" s="62"/>
      <c r="E22" s="165"/>
      <c r="F22" s="293"/>
      <c r="H22" s="273"/>
      <c r="I22" s="273"/>
      <c r="J22" s="273"/>
      <c r="K22" s="273"/>
      <c r="L22" s="334"/>
      <c r="M22" s="273"/>
      <c r="N22" s="273"/>
      <c r="O22" s="273"/>
      <c r="P22" s="273"/>
      <c r="Q22" s="335"/>
      <c r="R22" s="274"/>
      <c r="S22" s="274"/>
      <c r="T22" s="274"/>
      <c r="U22" s="274"/>
      <c r="V22" s="274"/>
      <c r="W22" s="274"/>
      <c r="X22" s="275"/>
      <c r="Y22" s="289"/>
      <c r="Z22" s="210"/>
    </row>
    <row r="23" spans="2:26" s="142" customFormat="1">
      <c r="B23" s="143">
        <v>12</v>
      </c>
      <c r="C23" s="144" t="str">
        <f t="shared" si="0"/>
        <v>TraveNetz</v>
      </c>
      <c r="D23" s="62"/>
      <c r="E23" s="165"/>
      <c r="F23" s="293"/>
      <c r="H23" s="273"/>
      <c r="I23" s="273"/>
      <c r="J23" s="273"/>
      <c r="K23" s="273"/>
      <c r="L23" s="334"/>
      <c r="M23" s="273"/>
      <c r="N23" s="273"/>
      <c r="O23" s="273"/>
      <c r="P23" s="273"/>
      <c r="Q23" s="335"/>
      <c r="R23" s="274"/>
      <c r="S23" s="274"/>
      <c r="T23" s="274"/>
      <c r="U23" s="274"/>
      <c r="V23" s="274"/>
      <c r="W23" s="274"/>
      <c r="X23" s="275"/>
      <c r="Y23" s="289"/>
      <c r="Z23" s="210"/>
    </row>
    <row r="24" spans="2:26" s="142" customFormat="1">
      <c r="B24" s="143">
        <v>13</v>
      </c>
      <c r="C24" s="144" t="str">
        <f t="shared" si="0"/>
        <v>TraveNetz</v>
      </c>
      <c r="D24" s="62"/>
      <c r="E24" s="165"/>
      <c r="F24" s="293"/>
      <c r="H24" s="273"/>
      <c r="I24" s="273"/>
      <c r="J24" s="273"/>
      <c r="K24" s="273"/>
      <c r="L24" s="334"/>
      <c r="M24" s="273"/>
      <c r="N24" s="273"/>
      <c r="O24" s="273"/>
      <c r="P24" s="273"/>
      <c r="Q24" s="335"/>
      <c r="R24" s="274"/>
      <c r="S24" s="274"/>
      <c r="T24" s="274"/>
      <c r="U24" s="274"/>
      <c r="V24" s="274"/>
      <c r="W24" s="274"/>
      <c r="X24" s="275"/>
      <c r="Y24" s="289"/>
      <c r="Z24" s="210"/>
    </row>
    <row r="25" spans="2:26" s="142" customFormat="1">
      <c r="B25" s="143">
        <v>14</v>
      </c>
      <c r="C25" s="144" t="str">
        <f t="shared" si="0"/>
        <v>TraveNetz</v>
      </c>
      <c r="D25" s="62"/>
      <c r="E25" s="165"/>
      <c r="F25" s="293"/>
      <c r="H25" s="273"/>
      <c r="I25" s="273"/>
      <c r="J25" s="273"/>
      <c r="K25" s="273"/>
      <c r="L25" s="334"/>
      <c r="M25" s="273"/>
      <c r="N25" s="273"/>
      <c r="O25" s="273"/>
      <c r="P25" s="273"/>
      <c r="Q25" s="335"/>
      <c r="R25" s="274"/>
      <c r="S25" s="274"/>
      <c r="T25" s="274"/>
      <c r="U25" s="274"/>
      <c r="V25" s="274"/>
      <c r="W25" s="274"/>
      <c r="X25" s="275"/>
      <c r="Y25" s="289"/>
      <c r="Z25" s="210"/>
    </row>
    <row r="26" spans="2:26" s="142" customFormat="1">
      <c r="B26" s="143">
        <v>15</v>
      </c>
      <c r="C26" s="144" t="str">
        <f t="shared" si="0"/>
        <v>TraveNetz</v>
      </c>
      <c r="D26" s="62"/>
      <c r="E26" s="165"/>
      <c r="F26" s="293"/>
      <c r="H26" s="273"/>
      <c r="I26" s="273"/>
      <c r="J26" s="273"/>
      <c r="K26" s="273"/>
      <c r="L26" s="334"/>
      <c r="M26" s="273"/>
      <c r="N26" s="273"/>
      <c r="O26" s="273"/>
      <c r="P26" s="273"/>
      <c r="Q26" s="335"/>
      <c r="R26" s="274"/>
      <c r="S26" s="274"/>
      <c r="T26" s="274"/>
      <c r="U26" s="274"/>
      <c r="V26" s="274"/>
      <c r="W26" s="274"/>
      <c r="X26" s="275"/>
      <c r="Y26" s="289"/>
      <c r="Z26" s="210"/>
    </row>
    <row r="27" spans="2:26" s="142" customFormat="1">
      <c r="B27" s="143">
        <v>16</v>
      </c>
      <c r="C27" s="144" t="str">
        <f t="shared" si="0"/>
        <v>TraveNetz</v>
      </c>
      <c r="D27" s="62"/>
      <c r="E27" s="165"/>
      <c r="F27" s="293"/>
      <c r="H27" s="273"/>
      <c r="I27" s="273"/>
      <c r="J27" s="273"/>
      <c r="K27" s="273"/>
      <c r="L27" s="334"/>
      <c r="M27" s="273"/>
      <c r="N27" s="273"/>
      <c r="O27" s="273"/>
      <c r="P27" s="273"/>
      <c r="Q27" s="335"/>
      <c r="R27" s="274"/>
      <c r="S27" s="274"/>
      <c r="T27" s="274"/>
      <c r="U27" s="274"/>
      <c r="V27" s="274"/>
      <c r="W27" s="274"/>
      <c r="X27" s="275"/>
      <c r="Y27" s="289"/>
    </row>
    <row r="28" spans="2:26" s="142" customFormat="1">
      <c r="B28" s="143">
        <v>17</v>
      </c>
      <c r="C28" s="144" t="str">
        <f t="shared" si="0"/>
        <v>TraveNetz</v>
      </c>
      <c r="D28" s="62"/>
      <c r="E28" s="165"/>
      <c r="F28" s="293"/>
      <c r="H28" s="273"/>
      <c r="I28" s="273"/>
      <c r="J28" s="273"/>
      <c r="K28" s="273"/>
      <c r="L28" s="334"/>
      <c r="M28" s="273"/>
      <c r="N28" s="273"/>
      <c r="O28" s="273"/>
      <c r="P28" s="273"/>
      <c r="Q28" s="335"/>
      <c r="R28" s="274"/>
      <c r="S28" s="274"/>
      <c r="T28" s="274"/>
      <c r="U28" s="274"/>
      <c r="V28" s="274"/>
      <c r="W28" s="274"/>
      <c r="X28" s="275"/>
      <c r="Y28" s="289"/>
    </row>
    <row r="29" spans="2:26" s="142" customFormat="1">
      <c r="B29" s="143">
        <v>18</v>
      </c>
      <c r="C29" s="144" t="str">
        <f t="shared" si="0"/>
        <v>TraveNetz</v>
      </c>
      <c r="D29" s="62"/>
      <c r="E29" s="165"/>
      <c r="F29" s="293"/>
      <c r="H29" s="273"/>
      <c r="I29" s="273"/>
      <c r="J29" s="273"/>
      <c r="K29" s="273"/>
      <c r="L29" s="334"/>
      <c r="M29" s="273"/>
      <c r="N29" s="273"/>
      <c r="O29" s="273"/>
      <c r="P29" s="273"/>
      <c r="Q29" s="335"/>
      <c r="R29" s="274"/>
      <c r="S29" s="274"/>
      <c r="T29" s="274"/>
      <c r="U29" s="274"/>
      <c r="V29" s="274"/>
      <c r="W29" s="274"/>
      <c r="X29" s="275"/>
      <c r="Y29" s="289"/>
    </row>
    <row r="30" spans="2:26" s="142" customFormat="1">
      <c r="B30" s="143">
        <v>19</v>
      </c>
      <c r="C30" s="144" t="str">
        <f t="shared" si="0"/>
        <v>TraveNetz</v>
      </c>
      <c r="D30" s="62"/>
      <c r="E30" s="165"/>
      <c r="F30" s="293"/>
      <c r="H30" s="273"/>
      <c r="I30" s="273"/>
      <c r="J30" s="273"/>
      <c r="K30" s="273"/>
      <c r="L30" s="334"/>
      <c r="M30" s="273"/>
      <c r="N30" s="273"/>
      <c r="O30" s="273"/>
      <c r="P30" s="273"/>
      <c r="Q30" s="335"/>
      <c r="R30" s="274"/>
      <c r="S30" s="274"/>
      <c r="T30" s="274"/>
      <c r="U30" s="274"/>
      <c r="V30" s="274"/>
      <c r="W30" s="274"/>
      <c r="X30" s="275"/>
      <c r="Y30" s="289"/>
    </row>
    <row r="31" spans="2:26" s="142" customFormat="1">
      <c r="B31" s="143">
        <v>20</v>
      </c>
      <c r="C31" s="144" t="str">
        <f t="shared" si="0"/>
        <v>TraveNetz</v>
      </c>
      <c r="D31" s="62"/>
      <c r="E31" s="165"/>
      <c r="F31" s="293"/>
      <c r="H31" s="273"/>
      <c r="I31" s="273"/>
      <c r="J31" s="273"/>
      <c r="K31" s="273"/>
      <c r="L31" s="334"/>
      <c r="M31" s="273"/>
      <c r="N31" s="273"/>
      <c r="O31" s="273"/>
      <c r="P31" s="273"/>
      <c r="Q31" s="335"/>
      <c r="R31" s="274"/>
      <c r="S31" s="274"/>
      <c r="T31" s="274"/>
      <c r="U31" s="274"/>
      <c r="V31" s="274"/>
      <c r="W31" s="274"/>
      <c r="X31" s="275"/>
      <c r="Y31" s="289"/>
    </row>
    <row r="32" spans="2:26" s="142" customFormat="1">
      <c r="B32" s="143">
        <v>21</v>
      </c>
      <c r="C32" s="144" t="str">
        <f t="shared" si="0"/>
        <v>TraveNetz</v>
      </c>
      <c r="D32" s="62"/>
      <c r="E32" s="165"/>
      <c r="F32" s="293"/>
      <c r="H32" s="273"/>
      <c r="I32" s="273"/>
      <c r="J32" s="273"/>
      <c r="K32" s="273"/>
      <c r="L32" s="334"/>
      <c r="M32" s="273"/>
      <c r="N32" s="273"/>
      <c r="O32" s="273"/>
      <c r="P32" s="273"/>
      <c r="Q32" s="335"/>
      <c r="R32" s="274"/>
      <c r="S32" s="274"/>
      <c r="T32" s="274"/>
      <c r="U32" s="274"/>
      <c r="V32" s="274"/>
      <c r="W32" s="274"/>
      <c r="X32" s="275"/>
      <c r="Y32" s="289"/>
    </row>
    <row r="33" spans="2:25" s="142" customFormat="1">
      <c r="B33" s="143">
        <v>22</v>
      </c>
      <c r="C33" s="144" t="str">
        <f t="shared" si="0"/>
        <v>TraveNetz</v>
      </c>
      <c r="D33" s="62"/>
      <c r="E33" s="165"/>
      <c r="F33" s="293"/>
      <c r="H33" s="273"/>
      <c r="I33" s="273"/>
      <c r="J33" s="273"/>
      <c r="K33" s="273"/>
      <c r="L33" s="334"/>
      <c r="M33" s="273"/>
      <c r="N33" s="273"/>
      <c r="O33" s="273"/>
      <c r="P33" s="273"/>
      <c r="Q33" s="335"/>
      <c r="R33" s="274"/>
      <c r="S33" s="274"/>
      <c r="T33" s="274"/>
      <c r="U33" s="274"/>
      <c r="V33" s="274"/>
      <c r="W33" s="274"/>
      <c r="X33" s="275"/>
      <c r="Y33" s="289"/>
    </row>
    <row r="34" spans="2:25" s="142" customFormat="1">
      <c r="B34" s="143">
        <v>23</v>
      </c>
      <c r="C34" s="144" t="str">
        <f t="shared" si="0"/>
        <v>TraveNetz</v>
      </c>
      <c r="D34" s="62"/>
      <c r="E34" s="165"/>
      <c r="F34" s="293"/>
      <c r="H34" s="273"/>
      <c r="I34" s="273"/>
      <c r="J34" s="273"/>
      <c r="K34" s="273"/>
      <c r="L34" s="334"/>
      <c r="M34" s="273"/>
      <c r="N34" s="273"/>
      <c r="O34" s="273"/>
      <c r="P34" s="273"/>
      <c r="Q34" s="335"/>
      <c r="R34" s="274"/>
      <c r="S34" s="274"/>
      <c r="T34" s="274"/>
      <c r="U34" s="274"/>
      <c r="V34" s="274"/>
      <c r="W34" s="274"/>
      <c r="X34" s="275"/>
      <c r="Y34" s="289"/>
    </row>
    <row r="35" spans="2:25" s="142" customFormat="1">
      <c r="B35" s="143">
        <v>24</v>
      </c>
      <c r="C35" s="144" t="str">
        <f t="shared" si="0"/>
        <v>TraveNetz</v>
      </c>
      <c r="D35" s="62"/>
      <c r="E35" s="165"/>
      <c r="F35" s="293"/>
      <c r="H35" s="273"/>
      <c r="I35" s="273"/>
      <c r="J35" s="273"/>
      <c r="K35" s="273"/>
      <c r="L35" s="334"/>
      <c r="M35" s="273"/>
      <c r="N35" s="273"/>
      <c r="O35" s="273"/>
      <c r="P35" s="273"/>
      <c r="Q35" s="335"/>
      <c r="R35" s="274"/>
      <c r="S35" s="274"/>
      <c r="T35" s="274"/>
      <c r="U35" s="274"/>
      <c r="V35" s="274"/>
      <c r="W35" s="274"/>
      <c r="X35" s="275"/>
      <c r="Y35" s="289"/>
    </row>
    <row r="36" spans="2:25" s="142" customFormat="1">
      <c r="B36" s="143">
        <v>25</v>
      </c>
      <c r="C36" s="144" t="str">
        <f t="shared" si="0"/>
        <v>TraveNetz</v>
      </c>
      <c r="D36" s="62"/>
      <c r="E36" s="165"/>
      <c r="F36" s="293"/>
      <c r="H36" s="273"/>
      <c r="I36" s="273"/>
      <c r="J36" s="273"/>
      <c r="K36" s="273"/>
      <c r="L36" s="334"/>
      <c r="M36" s="273"/>
      <c r="N36" s="273"/>
      <c r="O36" s="273"/>
      <c r="P36" s="273"/>
      <c r="Q36" s="335"/>
      <c r="R36" s="274"/>
      <c r="S36" s="274"/>
      <c r="T36" s="274"/>
      <c r="U36" s="274"/>
      <c r="V36" s="274"/>
      <c r="W36" s="274"/>
      <c r="X36" s="275"/>
      <c r="Y36" s="289"/>
    </row>
    <row r="37" spans="2:25" s="142" customFormat="1">
      <c r="B37" s="143">
        <v>26</v>
      </c>
      <c r="C37" s="144" t="str">
        <f t="shared" si="0"/>
        <v>TraveNetz</v>
      </c>
      <c r="D37" s="62"/>
      <c r="E37" s="165"/>
      <c r="F37" s="293"/>
      <c r="H37" s="273"/>
      <c r="I37" s="273"/>
      <c r="J37" s="273"/>
      <c r="K37" s="273"/>
      <c r="L37" s="334"/>
      <c r="M37" s="273"/>
      <c r="N37" s="273"/>
      <c r="O37" s="273"/>
      <c r="P37" s="273"/>
      <c r="Q37" s="335"/>
      <c r="R37" s="274"/>
      <c r="S37" s="274"/>
      <c r="T37" s="274"/>
      <c r="U37" s="274"/>
      <c r="V37" s="274"/>
      <c r="W37" s="274"/>
      <c r="X37" s="275"/>
      <c r="Y37" s="289"/>
    </row>
    <row r="38" spans="2:25" s="142" customFormat="1">
      <c r="B38" s="143">
        <v>27</v>
      </c>
      <c r="C38" s="144" t="str">
        <f t="shared" si="0"/>
        <v>TraveNetz</v>
      </c>
      <c r="D38" s="62"/>
      <c r="E38" s="165"/>
      <c r="F38" s="293"/>
      <c r="H38" s="273"/>
      <c r="I38" s="273"/>
      <c r="J38" s="273"/>
      <c r="K38" s="273"/>
      <c r="L38" s="334"/>
      <c r="M38" s="273"/>
      <c r="N38" s="273"/>
      <c r="O38" s="273"/>
      <c r="P38" s="273"/>
      <c r="Q38" s="335"/>
      <c r="R38" s="274"/>
      <c r="S38" s="274"/>
      <c r="T38" s="274"/>
      <c r="U38" s="274"/>
      <c r="V38" s="274"/>
      <c r="W38" s="274"/>
      <c r="X38" s="275"/>
      <c r="Y38" s="289"/>
    </row>
    <row r="39" spans="2:25" s="142" customFormat="1">
      <c r="B39" s="143">
        <v>28</v>
      </c>
      <c r="C39" s="144" t="str">
        <f t="shared" si="0"/>
        <v>TraveNetz</v>
      </c>
      <c r="D39" s="62"/>
      <c r="E39" s="165"/>
      <c r="F39" s="293"/>
      <c r="H39" s="273"/>
      <c r="I39" s="273"/>
      <c r="J39" s="273"/>
      <c r="K39" s="273"/>
      <c r="L39" s="334"/>
      <c r="M39" s="273"/>
      <c r="N39" s="273"/>
      <c r="O39" s="273"/>
      <c r="P39" s="273"/>
      <c r="Q39" s="335"/>
      <c r="R39" s="274"/>
      <c r="S39" s="274"/>
      <c r="T39" s="274"/>
      <c r="U39" s="274"/>
      <c r="V39" s="274"/>
      <c r="W39" s="274"/>
      <c r="X39" s="275"/>
      <c r="Y39" s="289"/>
    </row>
    <row r="40" spans="2:25" s="142" customFormat="1">
      <c r="B40" s="143">
        <v>29</v>
      </c>
      <c r="C40" s="144" t="str">
        <f t="shared" si="0"/>
        <v>TraveNetz</v>
      </c>
      <c r="D40" s="62"/>
      <c r="E40" s="165"/>
      <c r="F40" s="293"/>
      <c r="H40" s="273"/>
      <c r="I40" s="273"/>
      <c r="J40" s="273"/>
      <c r="K40" s="273"/>
      <c r="L40" s="334"/>
      <c r="M40" s="273"/>
      <c r="N40" s="273"/>
      <c r="O40" s="273"/>
      <c r="P40" s="273"/>
      <c r="Q40" s="335"/>
      <c r="R40" s="274"/>
      <c r="S40" s="274"/>
      <c r="T40" s="274"/>
      <c r="U40" s="274"/>
      <c r="V40" s="274"/>
      <c r="W40" s="274"/>
      <c r="X40" s="275"/>
      <c r="Y40" s="289"/>
    </row>
    <row r="41" spans="2:25" s="142" customFormat="1">
      <c r="B41" s="143">
        <v>30</v>
      </c>
      <c r="C41" s="144" t="str">
        <f t="shared" si="0"/>
        <v>TraveNetz</v>
      </c>
      <c r="D41" s="62"/>
      <c r="E41" s="165"/>
      <c r="F41" s="293"/>
      <c r="H41" s="273"/>
      <c r="I41" s="273"/>
      <c r="J41" s="273"/>
      <c r="K41" s="273"/>
      <c r="L41" s="334"/>
      <c r="M41" s="273"/>
      <c r="N41" s="273"/>
      <c r="O41" s="273"/>
      <c r="P41" s="273"/>
      <c r="Q41" s="335"/>
      <c r="R41" s="274"/>
      <c r="S41" s="274"/>
      <c r="T41" s="274"/>
      <c r="U41" s="274"/>
      <c r="V41" s="274"/>
      <c r="W41" s="274"/>
      <c r="X41" s="275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R27:Y41 Y17:Y26 M27:P41 H27:K41 F27:F41 F11:F16 H11:K16 M11:P16 R11:Y16">
    <cfRule type="expression" dxfId="16" priority="16">
      <formula>ISERROR(F11)</formula>
    </cfRule>
  </conditionalFormatting>
  <conditionalFormatting sqref="Y17:Y41 E12:F15 E27:F41 F16">
    <cfRule type="duplicateValues" dxfId="15" priority="38"/>
  </conditionalFormatting>
  <conditionalFormatting sqref="L27:L41 L11:L16">
    <cfRule type="expression" dxfId="14" priority="7">
      <formula>ISERROR(L11)</formula>
    </cfRule>
  </conditionalFormatting>
  <conditionalFormatting sqref="Q27:Q41 Q11:Q16">
    <cfRule type="expression" dxfId="13" priority="6">
      <formula>ISERROR(Q11)</formula>
    </cfRule>
  </conditionalFormatting>
  <conditionalFormatting sqref="R17:X26 M17:P26 H17:K26 F17:F26">
    <cfRule type="expression" dxfId="12" priority="3">
      <formula>ISERROR(F17)</formula>
    </cfRule>
  </conditionalFormatting>
  <conditionalFormatting sqref="E17:F26 E16">
    <cfRule type="duplicateValues" dxfId="11" priority="5"/>
  </conditionalFormatting>
  <conditionalFormatting sqref="L17:L26">
    <cfRule type="expression" dxfId="10" priority="2">
      <formula>ISERROR(L17)</formula>
    </cfRule>
  </conditionalFormatting>
  <conditionalFormatting sqref="Q17:Q26">
    <cfRule type="expression" dxfId="9" priority="1">
      <formula>ISERROR(Q17)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F12:G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D11:D15 D27:D41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C35643B1-4AF2-4643-A3C1-61C1BFC89939}">
            <xm:f>D16&lt;&gt;IF(ISERROR(VLOOKUP($E16,'BDEW-Standard'!$B$3:$M$158,1,0)),"Ind.-Koef.","BDEW")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D16:D26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topLeftCell="A8" zoomScale="115" zoomScaleNormal="115" workbookViewId="0">
      <selection activeCell="C4" sqref="C4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TraveNetz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TraveNetz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9870041600007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459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428</v>
      </c>
    </row>
    <row r="10" spans="2:30" ht="72" customHeight="1" thickBot="1">
      <c r="B10" s="352" t="s">
        <v>583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399</v>
      </c>
      <c r="G10" s="350"/>
      <c r="H10" s="350"/>
      <c r="I10" s="350"/>
      <c r="J10" s="350"/>
      <c r="K10" s="350"/>
      <c r="L10" s="351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0">
        <f>MIN(SUMPRODUCT($M$11:$AD$11,M12:AD12),1)</f>
        <v>1</v>
      </c>
      <c r="F12" s="297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336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401</v>
      </c>
      <c r="C13" s="116"/>
      <c r="D13" s="111">
        <v>5</v>
      </c>
      <c r="E13" s="301">
        <f t="shared" ref="E13:E33" si="0">MIN(SUMPRODUCT($M$11:$AD$11,M13:AD13),1)</f>
        <v>0</v>
      </c>
      <c r="F13" s="298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336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402</v>
      </c>
      <c r="C14" s="116"/>
      <c r="D14" s="111">
        <v>6</v>
      </c>
      <c r="E14" s="301">
        <f t="shared" si="0"/>
        <v>0</v>
      </c>
      <c r="F14" s="298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336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656</v>
      </c>
      <c r="C15" s="116"/>
      <c r="D15" s="111">
        <v>7</v>
      </c>
      <c r="E15" s="301">
        <f t="shared" si="0"/>
        <v>0</v>
      </c>
      <c r="F15" s="298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336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415</v>
      </c>
      <c r="C16" s="116"/>
      <c r="D16" s="111">
        <v>8</v>
      </c>
      <c r="E16" s="301">
        <f t="shared" si="0"/>
        <v>1</v>
      </c>
      <c r="F16" s="298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336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416</v>
      </c>
      <c r="C17" s="116"/>
      <c r="D17" s="111">
        <v>9</v>
      </c>
      <c r="E17" s="301">
        <f t="shared" si="0"/>
        <v>1</v>
      </c>
      <c r="F17" s="298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336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417</v>
      </c>
      <c r="C18" s="116"/>
      <c r="D18" s="111">
        <v>10</v>
      </c>
      <c r="E18" s="301">
        <f t="shared" si="0"/>
        <v>1</v>
      </c>
      <c r="F18" s="298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336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404</v>
      </c>
      <c r="C19" s="116"/>
      <c r="D19" s="111">
        <v>11</v>
      </c>
      <c r="E19" s="301">
        <f t="shared" si="0"/>
        <v>1</v>
      </c>
      <c r="F19" s="298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336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649</v>
      </c>
      <c r="C20" s="116"/>
      <c r="D20" s="111">
        <v>12</v>
      </c>
      <c r="E20" s="301">
        <f t="shared" si="0"/>
        <v>1</v>
      </c>
      <c r="F20" s="298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336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418</v>
      </c>
      <c r="C21" s="116"/>
      <c r="D21" s="111">
        <v>13</v>
      </c>
      <c r="E21" s="301">
        <f t="shared" si="0"/>
        <v>1</v>
      </c>
      <c r="F21" s="298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336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419</v>
      </c>
      <c r="C22" s="116"/>
      <c r="D22" s="111">
        <v>14</v>
      </c>
      <c r="E22" s="301">
        <f t="shared" si="0"/>
        <v>1</v>
      </c>
      <c r="F22" s="298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336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655</v>
      </c>
      <c r="C23" s="116"/>
      <c r="D23" s="111">
        <v>15</v>
      </c>
      <c r="E23" s="301">
        <f t="shared" si="0"/>
        <v>0</v>
      </c>
      <c r="F23" s="298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336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405</v>
      </c>
      <c r="C24" s="116"/>
      <c r="D24" s="111">
        <v>16</v>
      </c>
      <c r="E24" s="301">
        <f t="shared" si="0"/>
        <v>0</v>
      </c>
      <c r="F24" s="298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336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406</v>
      </c>
      <c r="C25" s="116"/>
      <c r="D25" s="111">
        <v>17</v>
      </c>
      <c r="E25" s="301">
        <f t="shared" si="0"/>
        <v>0</v>
      </c>
      <c r="F25" s="298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336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407</v>
      </c>
      <c r="C26" s="116"/>
      <c r="D26" s="111">
        <v>18</v>
      </c>
      <c r="E26" s="301">
        <f t="shared" si="0"/>
        <v>1</v>
      </c>
      <c r="F26" s="298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336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408</v>
      </c>
      <c r="C27" s="116"/>
      <c r="D27" s="111">
        <v>19</v>
      </c>
      <c r="E27" s="301">
        <f t="shared" si="0"/>
        <v>0</v>
      </c>
      <c r="F27" s="298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336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409</v>
      </c>
      <c r="C28" s="116"/>
      <c r="D28" s="111">
        <v>20</v>
      </c>
      <c r="E28" s="301">
        <f t="shared" si="0"/>
        <v>0</v>
      </c>
      <c r="F28" s="298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336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410</v>
      </c>
      <c r="C29" s="116"/>
      <c r="D29" s="111">
        <v>21</v>
      </c>
      <c r="E29" s="301">
        <f t="shared" si="0"/>
        <v>0</v>
      </c>
      <c r="F29" s="298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336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411</v>
      </c>
      <c r="C30" s="116"/>
      <c r="D30" s="111">
        <v>22</v>
      </c>
      <c r="E30" s="301">
        <f t="shared" si="0"/>
        <v>0</v>
      </c>
      <c r="F30" s="298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336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412</v>
      </c>
      <c r="C31" s="116"/>
      <c r="D31" s="111">
        <v>23</v>
      </c>
      <c r="E31" s="301">
        <f t="shared" si="0"/>
        <v>1</v>
      </c>
      <c r="F31" s="298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336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413</v>
      </c>
      <c r="C32" s="116"/>
      <c r="D32" s="111">
        <v>24</v>
      </c>
      <c r="E32" s="301">
        <f t="shared" si="0"/>
        <v>1</v>
      </c>
      <c r="F32" s="298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336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414</v>
      </c>
      <c r="C33" s="122"/>
      <c r="D33" s="123">
        <v>25</v>
      </c>
      <c r="E33" s="302">
        <f t="shared" si="0"/>
        <v>0</v>
      </c>
      <c r="F33" s="299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337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348</v>
      </c>
      <c r="B1" s="212">
        <v>42173</v>
      </c>
      <c r="D1" s="130" t="s">
        <v>455</v>
      </c>
      <c r="F1" s="213" t="s">
        <v>545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1" t="s">
        <v>652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456</v>
      </c>
      <c r="B1" s="127"/>
      <c r="D1" s="213" t="s">
        <v>545</v>
      </c>
    </row>
    <row r="2" spans="1:16">
      <c r="A2" s="233"/>
      <c r="B2" s="232" t="s">
        <v>457</v>
      </c>
    </row>
    <row r="3" spans="1:16" ht="20.100000000000001" customHeight="1">
      <c r="A3" s="354" t="s">
        <v>248</v>
      </c>
      <c r="B3" s="234" t="s">
        <v>86</v>
      </c>
      <c r="C3" s="235"/>
      <c r="D3" s="356" t="s">
        <v>458</v>
      </c>
      <c r="E3" s="357"/>
      <c r="F3" s="357"/>
      <c r="G3" s="357"/>
      <c r="H3" s="357"/>
      <c r="I3" s="357"/>
      <c r="J3" s="358"/>
      <c r="K3" s="236"/>
      <c r="L3" s="236"/>
      <c r="M3" s="236"/>
      <c r="N3" s="236"/>
      <c r="O3" s="237"/>
      <c r="P3" s="236"/>
    </row>
    <row r="4" spans="1:16" ht="20.100000000000001" customHeight="1">
      <c r="A4" s="355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Finke, Antonia</cp:lastModifiedBy>
  <cp:lastPrinted>2015-03-20T22:59:10Z</cp:lastPrinted>
  <dcterms:created xsi:type="dcterms:W3CDTF">2015-01-15T05:25:41Z</dcterms:created>
  <dcterms:modified xsi:type="dcterms:W3CDTF">2020-07-01T06:27:30Z</dcterms:modified>
</cp:coreProperties>
</file>